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activeTab="5"/>
  </bookViews>
  <sheets>
    <sheet name="Homepage" sheetId="1" r:id="rId1"/>
    <sheet name="Data Entry" sheetId="2" r:id="rId2"/>
    <sheet name="Details for Employees" sheetId="3" r:id="rId3"/>
    <sheet name="Breakdown of All Cost" sheetId="4" r:id="rId4"/>
    <sheet name="Client Invoice" sheetId="5" r:id="rId5"/>
    <sheet name="Pie Chart" sheetId="6" r:id="rId6"/>
  </sheets>
  <definedNames>
    <definedName name="Staff_Finance_Table_1">'Details for Employees'!$B$1:$N$10</definedName>
    <definedName name="Staff_Table">'Details for Employees'!$B$27:$D$34</definedName>
    <definedName name="Tax_and_Super_table">'Details for Employees'!$F$27:$H$40</definedName>
  </definedNames>
  <calcPr calcId="145621"/>
</workbook>
</file>

<file path=xl/calcChain.xml><?xml version="1.0" encoding="utf-8"?>
<calcChain xmlns="http://schemas.openxmlformats.org/spreadsheetml/2006/main">
  <c r="D13" i="5" l="1"/>
  <c r="C13" i="5"/>
  <c r="D8" i="5"/>
  <c r="D9" i="5"/>
  <c r="D10" i="5"/>
  <c r="D11" i="5"/>
  <c r="D7" i="5"/>
  <c r="C8" i="5"/>
  <c r="C9" i="5"/>
  <c r="C10" i="5"/>
  <c r="C11" i="5"/>
  <c r="C7" i="5"/>
  <c r="D13" i="4"/>
  <c r="E13" i="4"/>
  <c r="F13" i="4"/>
  <c r="G13" i="4"/>
  <c r="C13" i="4"/>
  <c r="B8" i="5"/>
  <c r="B9" i="5"/>
  <c r="B10" i="5"/>
  <c r="B11" i="5"/>
  <c r="B7" i="5"/>
  <c r="G8" i="4"/>
  <c r="G9" i="4"/>
  <c r="G10" i="4"/>
  <c r="G11" i="4"/>
  <c r="G7" i="4"/>
  <c r="F8" i="4"/>
  <c r="F9" i="4"/>
  <c r="F10" i="4"/>
  <c r="F11" i="4"/>
  <c r="E7" i="4"/>
  <c r="F7" i="4" s="1"/>
  <c r="E8" i="4"/>
  <c r="E9" i="4"/>
  <c r="E10" i="4"/>
  <c r="E11" i="4"/>
  <c r="K2" i="3"/>
  <c r="D8" i="4"/>
  <c r="D9" i="4"/>
  <c r="D10" i="4"/>
  <c r="D11" i="4"/>
  <c r="D7" i="4"/>
  <c r="C8" i="4"/>
  <c r="C9" i="4"/>
  <c r="C10" i="4"/>
  <c r="C11" i="4"/>
  <c r="C7" i="4"/>
  <c r="B11" i="4"/>
  <c r="B8" i="4"/>
  <c r="B9" i="4"/>
  <c r="B10" i="4"/>
  <c r="B7" i="4"/>
  <c r="M19" i="2"/>
  <c r="D20" i="3" l="1"/>
  <c r="D19" i="3"/>
  <c r="D18" i="3"/>
  <c r="D17" i="3"/>
  <c r="D16" i="3"/>
  <c r="D15" i="3"/>
  <c r="D22" i="3"/>
  <c r="D14" i="3"/>
  <c r="C15" i="3"/>
  <c r="C16" i="3"/>
  <c r="C17" i="3"/>
  <c r="C18" i="3"/>
  <c r="C19" i="3"/>
  <c r="C20" i="3"/>
  <c r="C14" i="3"/>
  <c r="G39" i="2"/>
  <c r="F39" i="2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G22" i="3" s="1"/>
  <c r="F14" i="3"/>
  <c r="F22" i="3" s="1"/>
  <c r="D10" i="3"/>
  <c r="E10" i="3"/>
  <c r="C10" i="3"/>
  <c r="E3" i="3"/>
  <c r="E4" i="3"/>
  <c r="E5" i="3"/>
  <c r="E6" i="3"/>
  <c r="E7" i="3"/>
  <c r="E8" i="3"/>
  <c r="E2" i="3"/>
  <c r="F3" i="3"/>
  <c r="H3" i="3" s="1"/>
  <c r="F4" i="3"/>
  <c r="H4" i="3" s="1"/>
  <c r="F5" i="3"/>
  <c r="H5" i="3" s="1"/>
  <c r="F6" i="3"/>
  <c r="H6" i="3" s="1"/>
  <c r="F7" i="3"/>
  <c r="H7" i="3" s="1"/>
  <c r="F8" i="3"/>
  <c r="H8" i="3" s="1"/>
  <c r="F2" i="3"/>
  <c r="F10" i="3" s="1"/>
  <c r="G3" i="3"/>
  <c r="G4" i="3"/>
  <c r="G5" i="3"/>
  <c r="G6" i="3"/>
  <c r="G7" i="3"/>
  <c r="G8" i="3"/>
  <c r="G2" i="3"/>
  <c r="G10" i="3" s="1"/>
  <c r="C6" i="3"/>
  <c r="C7" i="3"/>
  <c r="C8" i="3"/>
  <c r="D3" i="3"/>
  <c r="D4" i="3"/>
  <c r="D5" i="3"/>
  <c r="D6" i="3"/>
  <c r="D7" i="3"/>
  <c r="D8" i="3"/>
  <c r="D2" i="3"/>
  <c r="C3" i="3"/>
  <c r="C4" i="3"/>
  <c r="C5" i="3"/>
  <c r="C2" i="3"/>
  <c r="G27" i="2"/>
  <c r="F27" i="2"/>
  <c r="I5" i="3" l="1"/>
  <c r="J5" i="3" s="1"/>
  <c r="K5" i="3" s="1"/>
  <c r="L5" i="3"/>
  <c r="M5" i="3" s="1"/>
  <c r="N5" i="3" s="1"/>
  <c r="I3" i="3"/>
  <c r="J3" i="3" s="1"/>
  <c r="K3" i="3" s="1"/>
  <c r="L3" i="3"/>
  <c r="M3" i="3" s="1"/>
  <c r="N3" i="3" s="1"/>
  <c r="M8" i="3"/>
  <c r="L8" i="3"/>
  <c r="N8" i="3"/>
  <c r="I8" i="3"/>
  <c r="J8" i="3" s="1"/>
  <c r="K8" i="3" s="1"/>
  <c r="L6" i="3"/>
  <c r="M6" i="3" s="1"/>
  <c r="N6" i="3" s="1"/>
  <c r="I6" i="3"/>
  <c r="J6" i="3" s="1"/>
  <c r="K6" i="3" s="1"/>
  <c r="M7" i="3"/>
  <c r="H2" i="3"/>
  <c r="I4" i="3"/>
  <c r="J4" i="3" s="1"/>
  <c r="K4" i="3" s="1"/>
  <c r="L7" i="3"/>
  <c r="I7" i="3"/>
  <c r="J7" i="3" s="1"/>
  <c r="K7" i="3" s="1"/>
  <c r="L4" i="3"/>
  <c r="M4" i="3" s="1"/>
  <c r="N4" i="3" s="1"/>
  <c r="N7" i="3"/>
  <c r="E14" i="3"/>
  <c r="E15" i="3"/>
  <c r="H15" i="3" s="1"/>
  <c r="E16" i="3"/>
  <c r="H16" i="3" s="1"/>
  <c r="E17" i="3"/>
  <c r="H17" i="3" s="1"/>
  <c r="E18" i="3"/>
  <c r="H18" i="3" s="1"/>
  <c r="E19" i="3"/>
  <c r="H19" i="3" s="1"/>
  <c r="E20" i="3"/>
  <c r="H20" i="3" s="1"/>
  <c r="C22" i="3"/>
  <c r="I2" i="3" l="1"/>
  <c r="H10" i="3"/>
  <c r="L2" i="3"/>
  <c r="L10" i="3" s="1"/>
  <c r="L20" i="3"/>
  <c r="I20" i="3"/>
  <c r="J20" i="3" s="1"/>
  <c r="K20" i="3" s="1"/>
  <c r="L16" i="3"/>
  <c r="I16" i="3"/>
  <c r="J16" i="3" s="1"/>
  <c r="K16" i="3" s="1"/>
  <c r="L19" i="3"/>
  <c r="I19" i="3"/>
  <c r="J19" i="3" s="1"/>
  <c r="K19" i="3" s="1"/>
  <c r="L17" i="3"/>
  <c r="I17" i="3"/>
  <c r="J17" i="3" s="1"/>
  <c r="K17" i="3" s="1"/>
  <c r="L15" i="3"/>
  <c r="I15" i="3"/>
  <c r="J15" i="3" s="1"/>
  <c r="K15" i="3" s="1"/>
  <c r="L18" i="3"/>
  <c r="I18" i="3"/>
  <c r="J18" i="3" s="1"/>
  <c r="K18" i="3" s="1"/>
  <c r="E22" i="3"/>
  <c r="H14" i="3"/>
  <c r="J2" i="3" l="1"/>
  <c r="I10" i="3"/>
  <c r="M2" i="3"/>
  <c r="M16" i="3"/>
  <c r="N16" i="3" s="1"/>
  <c r="M18" i="3"/>
  <c r="N18" i="3" s="1"/>
  <c r="M15" i="3"/>
  <c r="N15" i="3" s="1"/>
  <c r="M17" i="3"/>
  <c r="N17" i="3" s="1"/>
  <c r="M19" i="3"/>
  <c r="N19" i="3" s="1"/>
  <c r="M20" i="3"/>
  <c r="N20" i="3" s="1"/>
  <c r="H22" i="3"/>
  <c r="L14" i="3"/>
  <c r="I14" i="3"/>
  <c r="M10" i="3" l="1"/>
  <c r="N2" i="3"/>
  <c r="N10" i="3" s="1"/>
  <c r="K10" i="3"/>
  <c r="J10" i="3"/>
  <c r="J14" i="3"/>
  <c r="I22" i="3"/>
  <c r="L22" i="3"/>
  <c r="J22" i="3" l="1"/>
  <c r="K14" i="3"/>
  <c r="K22" i="3" s="1"/>
  <c r="M14" i="3"/>
  <c r="M22" i="3" l="1"/>
  <c r="N14" i="3"/>
  <c r="N22" i="3" s="1"/>
</calcChain>
</file>

<file path=xl/sharedStrings.xml><?xml version="1.0" encoding="utf-8"?>
<sst xmlns="http://schemas.openxmlformats.org/spreadsheetml/2006/main" count="109" uniqueCount="54">
  <si>
    <t>A Cut Above</t>
  </si>
  <si>
    <t>Homepage</t>
  </si>
  <si>
    <t>Data Entry</t>
  </si>
  <si>
    <t>Average Cost:</t>
  </si>
  <si>
    <t>Variable Cost:</t>
  </si>
  <si>
    <t>Mark-up:</t>
  </si>
  <si>
    <t>Costs</t>
  </si>
  <si>
    <t>Staff Name</t>
  </si>
  <si>
    <t>Anne Lueng</t>
  </si>
  <si>
    <t>Carl Masters</t>
  </si>
  <si>
    <t>harvey Wall</t>
  </si>
  <si>
    <t>Helen Troy</t>
  </si>
  <si>
    <t>Nerida Beale</t>
  </si>
  <si>
    <t>Renee Fogarty</t>
  </si>
  <si>
    <t>Terry Quinn</t>
  </si>
  <si>
    <t>Hourly Rate ($)</t>
  </si>
  <si>
    <t>Commission Rate (%)</t>
  </si>
  <si>
    <t>Hours Worked</t>
  </si>
  <si>
    <t>No. of Consultation</t>
  </si>
  <si>
    <t>Total:</t>
  </si>
  <si>
    <t>Daily Pay ($)</t>
  </si>
  <si>
    <t>Tax Rate (%)</t>
  </si>
  <si>
    <t>Super Rate (%)</t>
  </si>
  <si>
    <t>For 20/7/2015</t>
  </si>
  <si>
    <t>For 19/7/2015</t>
  </si>
  <si>
    <t>Client Name:</t>
  </si>
  <si>
    <t>Number of Consulation:</t>
  </si>
  <si>
    <t>Catherine Harris</t>
  </si>
  <si>
    <t>Adrian Smith</t>
  </si>
  <si>
    <t>Nadia White</t>
  </si>
  <si>
    <t>Lola Campbell</t>
  </si>
  <si>
    <t>Dominic Edward</t>
  </si>
  <si>
    <t>Clent Name:</t>
  </si>
  <si>
    <t xml:space="preserve"> Fix Cost ($):</t>
  </si>
  <si>
    <t>Variable Cost ($):</t>
  </si>
  <si>
    <t>Mark-up ($):</t>
  </si>
  <si>
    <t>Labour ($):</t>
  </si>
  <si>
    <t>Super ($):</t>
  </si>
  <si>
    <t>Super Rate (%):</t>
  </si>
  <si>
    <t>Net Wage ($):</t>
  </si>
  <si>
    <t>Tax ($):</t>
  </si>
  <si>
    <t>Tax Rate (%):</t>
  </si>
  <si>
    <t>Gross Wage ($):</t>
  </si>
  <si>
    <t>No. of Consultation:</t>
  </si>
  <si>
    <t>Hours Worked:</t>
  </si>
  <si>
    <t>Commission Each Hour ($):</t>
  </si>
  <si>
    <t>Staff Member:</t>
  </si>
  <si>
    <t>Hourly Rate ($):</t>
  </si>
  <si>
    <t>Commission Rate ($):</t>
  </si>
  <si>
    <t>Total Cost ($):</t>
  </si>
  <si>
    <t>Total ($):</t>
  </si>
  <si>
    <t>Breakdown of All Cost</t>
  </si>
  <si>
    <t>Number of Consultations:</t>
  </si>
  <si>
    <t>Client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</si>
</sst>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;[Red]\-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1" applyNumberFormat="0" applyFill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6" fontId="0" fillId="0" borderId="0" xfId="0" applyNumberFormat="1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1" xfId="1" applyAlignment="1">
      <alignment horizontal="center" vertical="center"/>
    </xf>
    <xf numFmtId="0" fontId="7" fillId="0" borderId="1" xfId="1" applyFont="1" applyAlignment="1">
      <alignment horizontal="center" vertic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'Breakdown of All Cost'!$B$7</c:f>
              <c:strCache>
                <c:ptCount val="1"/>
                <c:pt idx="0">
                  <c:v>Catherine Harris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'Breakdown of All Cost'!$C$6:$F$6</c:f>
              <c:strCache>
                <c:ptCount val="4"/>
                <c:pt idx="0">
                  <c:v> Fix Cost ($):</c:v>
                </c:pt>
                <c:pt idx="1">
                  <c:v>Variable Cost ($):</c:v>
                </c:pt>
                <c:pt idx="2">
                  <c:v>Labour ($):</c:v>
                </c:pt>
                <c:pt idx="3">
                  <c:v>Mark-up ($):</c:v>
                </c:pt>
              </c:strCache>
            </c:strRef>
          </c:cat>
          <c:val>
            <c:numRef>
              <c:f>'Breakdown of All Cost'!$C$7:$F$7</c:f>
              <c:numCache>
                <c:formatCode>General</c:formatCode>
                <c:ptCount val="4"/>
                <c:pt idx="0">
                  <c:v>2000</c:v>
                </c:pt>
                <c:pt idx="1">
                  <c:v>165</c:v>
                </c:pt>
                <c:pt idx="2" formatCode="0.00">
                  <c:v>2178.1464999999998</c:v>
                </c:pt>
                <c:pt idx="3">
                  <c:v>2171.5732499999999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'Breakdown of All Cost'!$B$8</c:f>
              <c:strCache>
                <c:ptCount val="1"/>
                <c:pt idx="0">
                  <c:v>Adrian Smith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'Breakdown of All Cost'!$C$6:$F$6</c:f>
              <c:strCache>
                <c:ptCount val="4"/>
                <c:pt idx="0">
                  <c:v> Fix Cost ($):</c:v>
                </c:pt>
                <c:pt idx="1">
                  <c:v>Variable Cost ($):</c:v>
                </c:pt>
                <c:pt idx="2">
                  <c:v>Labour ($):</c:v>
                </c:pt>
                <c:pt idx="3">
                  <c:v>Mark-up ($):</c:v>
                </c:pt>
              </c:strCache>
            </c:strRef>
          </c:cat>
          <c:val>
            <c:numRef>
              <c:f>'Breakdown of All Cost'!$C$8:$F$8</c:f>
              <c:numCache>
                <c:formatCode>General</c:formatCode>
                <c:ptCount val="4"/>
                <c:pt idx="0">
                  <c:v>2000</c:v>
                </c:pt>
                <c:pt idx="1">
                  <c:v>80</c:v>
                </c:pt>
                <c:pt idx="2" formatCode="0.00">
                  <c:v>2178.1464999999998</c:v>
                </c:pt>
                <c:pt idx="3">
                  <c:v>2129.0732499999999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4</xdr:row>
      <xdr:rowOff>180975</xdr:rowOff>
    </xdr:from>
    <xdr:to>
      <xdr:col>8</xdr:col>
      <xdr:colOff>180975</xdr:colOff>
      <xdr:row>19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190500</xdr:colOff>
      <xdr:row>4</xdr:row>
      <xdr:rowOff>180975</xdr:rowOff>
    </xdr:from>
    <xdr:to>
      <xdr:col>16</xdr:col>
      <xdr:colOff>495300</xdr:colOff>
      <xdr:row>19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M4"/>
  <sheetViews>
    <sheetView workbookViewId="0">
      <selection activeCell="I10" sqref="I10"/>
    </sheetView>
  </sheetViews>
  <sheetFormatPr defaultRowHeight="15" x14ac:dyDescent="0.25"/>
  <sheetData>
    <row r="1" spans="7:13" x14ac:dyDescent="0.25">
      <c r="G1" s="12" t="s">
        <v>0</v>
      </c>
      <c r="H1" s="13"/>
      <c r="I1" s="13"/>
      <c r="J1" s="13"/>
      <c r="K1" s="13"/>
      <c r="L1" s="13"/>
      <c r="M1" s="13"/>
    </row>
    <row r="2" spans="7:13" x14ac:dyDescent="0.25">
      <c r="G2" s="13"/>
      <c r="H2" s="13"/>
      <c r="I2" s="13"/>
      <c r="J2" s="13"/>
      <c r="K2" s="13"/>
      <c r="L2" s="13"/>
      <c r="M2" s="13"/>
    </row>
    <row r="3" spans="7:13" x14ac:dyDescent="0.25">
      <c r="G3" s="13"/>
      <c r="H3" s="13"/>
      <c r="I3" s="13"/>
      <c r="J3" s="13"/>
      <c r="K3" s="13"/>
      <c r="L3" s="13"/>
      <c r="M3" s="13"/>
    </row>
    <row r="4" spans="7:13" ht="23.25" x14ac:dyDescent="0.35">
      <c r="G4" s="14" t="s">
        <v>1</v>
      </c>
      <c r="H4" s="15"/>
      <c r="I4" s="15"/>
      <c r="J4" s="15"/>
      <c r="K4" s="15"/>
      <c r="L4" s="15"/>
      <c r="M4" s="15"/>
    </row>
  </sheetData>
  <mergeCells count="2">
    <mergeCell ref="G1:M3"/>
    <mergeCell ref="G4:M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9"/>
  <sheetViews>
    <sheetView topLeftCell="C3" workbookViewId="0">
      <selection activeCell="L27" sqref="L27"/>
    </sheetView>
  </sheetViews>
  <sheetFormatPr defaultRowHeight="15" x14ac:dyDescent="0.25"/>
  <cols>
    <col min="2" max="2" width="14.140625" customWidth="1"/>
    <col min="3" max="3" width="12.85546875" customWidth="1"/>
    <col min="5" max="5" width="15.85546875" customWidth="1"/>
    <col min="6" max="6" width="19.28515625" customWidth="1"/>
    <col min="7" max="7" width="29.28515625" customWidth="1"/>
    <col min="8" max="8" width="8" customWidth="1"/>
    <col min="9" max="9" width="10.42578125" customWidth="1"/>
    <col min="10" max="10" width="8.85546875" customWidth="1"/>
    <col min="11" max="11" width="10.140625" customWidth="1"/>
    <col min="12" max="12" width="17.28515625" customWidth="1"/>
    <col min="13" max="13" width="30.5703125" customWidth="1"/>
    <col min="14" max="14" width="16" customWidth="1"/>
  </cols>
  <sheetData>
    <row r="1" spans="2:13" ht="15" customHeight="1" thickBot="1" x14ac:dyDescent="0.3">
      <c r="H1" s="7"/>
      <c r="I1" s="19" t="s">
        <v>2</v>
      </c>
      <c r="J1" s="19"/>
    </row>
    <row r="2" spans="2:13" ht="16.5" thickTop="1" thickBot="1" x14ac:dyDescent="0.3">
      <c r="H2" s="7"/>
      <c r="I2" s="19"/>
      <c r="J2" s="19"/>
    </row>
    <row r="3" spans="2:13" ht="16.5" thickTop="1" thickBot="1" x14ac:dyDescent="0.3">
      <c r="H3" s="7"/>
      <c r="I3" s="19"/>
      <c r="J3" s="19"/>
    </row>
    <row r="4" spans="2:13" ht="15.75" thickTop="1" x14ac:dyDescent="0.25"/>
    <row r="5" spans="2:13" x14ac:dyDescent="0.25">
      <c r="D5" s="15"/>
      <c r="E5" s="15"/>
      <c r="F5" s="15"/>
    </row>
    <row r="6" spans="2:13" x14ac:dyDescent="0.25">
      <c r="B6" s="15"/>
      <c r="C6" s="15"/>
      <c r="D6" s="1"/>
      <c r="E6" s="15"/>
      <c r="F6" s="15"/>
    </row>
    <row r="7" spans="2:13" x14ac:dyDescent="0.25">
      <c r="E7" s="15"/>
      <c r="F7" s="15"/>
    </row>
    <row r="12" spans="2:13" ht="18.75" x14ac:dyDescent="0.3">
      <c r="E12" s="5" t="s">
        <v>6</v>
      </c>
      <c r="L12" s="8" t="s">
        <v>25</v>
      </c>
      <c r="M12" s="8" t="s">
        <v>26</v>
      </c>
    </row>
    <row r="13" spans="2:13" x14ac:dyDescent="0.25">
      <c r="E13" t="s">
        <v>3</v>
      </c>
      <c r="F13" s="3">
        <v>2000</v>
      </c>
      <c r="L13" t="s">
        <v>27</v>
      </c>
      <c r="M13">
        <v>33</v>
      </c>
    </row>
    <row r="14" spans="2:13" x14ac:dyDescent="0.25">
      <c r="E14" t="s">
        <v>4</v>
      </c>
      <c r="F14" s="3">
        <v>5</v>
      </c>
      <c r="L14" t="s">
        <v>28</v>
      </c>
      <c r="M14">
        <v>16</v>
      </c>
    </row>
    <row r="15" spans="2:13" x14ac:dyDescent="0.25">
      <c r="E15" t="s">
        <v>5</v>
      </c>
      <c r="F15" s="2">
        <v>0.5</v>
      </c>
      <c r="L15" t="s">
        <v>29</v>
      </c>
      <c r="M15">
        <v>37</v>
      </c>
    </row>
    <row r="16" spans="2:13" x14ac:dyDescent="0.25">
      <c r="L16" t="s">
        <v>30</v>
      </c>
      <c r="M16">
        <v>28</v>
      </c>
    </row>
    <row r="17" spans="3:13" x14ac:dyDescent="0.25">
      <c r="L17" t="s">
        <v>31</v>
      </c>
      <c r="M17">
        <v>12</v>
      </c>
    </row>
    <row r="18" spans="3:13" ht="18.75" x14ac:dyDescent="0.25">
      <c r="C18" s="4" t="s">
        <v>24</v>
      </c>
      <c r="E18" s="8" t="s">
        <v>7</v>
      </c>
      <c r="F18" s="8" t="s">
        <v>17</v>
      </c>
      <c r="G18" s="8" t="s">
        <v>18</v>
      </c>
    </row>
    <row r="19" spans="3:13" x14ac:dyDescent="0.25">
      <c r="E19" t="s">
        <v>8</v>
      </c>
      <c r="F19">
        <v>4</v>
      </c>
      <c r="G19">
        <v>8</v>
      </c>
      <c r="L19" s="4" t="s">
        <v>19</v>
      </c>
      <c r="M19">
        <f>SUM(M13:M17)</f>
        <v>126</v>
      </c>
    </row>
    <row r="20" spans="3:13" x14ac:dyDescent="0.25">
      <c r="E20" t="s">
        <v>9</v>
      </c>
      <c r="F20">
        <v>12</v>
      </c>
      <c r="G20">
        <v>7</v>
      </c>
    </row>
    <row r="21" spans="3:13" x14ac:dyDescent="0.25">
      <c r="E21" t="s">
        <v>10</v>
      </c>
      <c r="F21">
        <v>6</v>
      </c>
      <c r="G21">
        <v>13</v>
      </c>
    </row>
    <row r="22" spans="3:13" x14ac:dyDescent="0.25">
      <c r="E22" t="s">
        <v>11</v>
      </c>
      <c r="F22">
        <v>8</v>
      </c>
      <c r="G22">
        <v>12</v>
      </c>
    </row>
    <row r="23" spans="3:13" x14ac:dyDescent="0.25">
      <c r="E23" t="s">
        <v>12</v>
      </c>
      <c r="F23">
        <v>10</v>
      </c>
      <c r="G23">
        <v>4</v>
      </c>
    </row>
    <row r="24" spans="3:13" x14ac:dyDescent="0.25">
      <c r="E24" t="s">
        <v>13</v>
      </c>
      <c r="F24">
        <v>7</v>
      </c>
      <c r="G24">
        <v>11</v>
      </c>
    </row>
    <row r="25" spans="3:13" x14ac:dyDescent="0.25">
      <c r="E25" t="s">
        <v>14</v>
      </c>
      <c r="F25">
        <v>8</v>
      </c>
      <c r="G25">
        <v>6</v>
      </c>
    </row>
    <row r="27" spans="3:13" x14ac:dyDescent="0.25">
      <c r="E27" t="s">
        <v>19</v>
      </c>
      <c r="F27">
        <f>SUM(F19:F25)</f>
        <v>55</v>
      </c>
      <c r="G27">
        <f>SUM(G19:G25)</f>
        <v>61</v>
      </c>
    </row>
    <row r="30" spans="3:13" ht="18.75" x14ac:dyDescent="0.25">
      <c r="C30" s="4" t="s">
        <v>23</v>
      </c>
      <c r="E30" s="8" t="s">
        <v>7</v>
      </c>
      <c r="F30" s="8" t="s">
        <v>17</v>
      </c>
      <c r="G30" s="8" t="s">
        <v>18</v>
      </c>
    </row>
    <row r="31" spans="3:13" x14ac:dyDescent="0.25">
      <c r="E31" t="s">
        <v>8</v>
      </c>
      <c r="F31">
        <v>6</v>
      </c>
      <c r="G31">
        <v>11</v>
      </c>
    </row>
    <row r="32" spans="3:13" x14ac:dyDescent="0.25">
      <c r="E32" t="s">
        <v>9</v>
      </c>
      <c r="F32">
        <v>7</v>
      </c>
      <c r="G32">
        <v>10</v>
      </c>
    </row>
    <row r="33" spans="5:7" x14ac:dyDescent="0.25">
      <c r="E33" t="s">
        <v>10</v>
      </c>
      <c r="F33">
        <v>4</v>
      </c>
      <c r="G33">
        <v>6</v>
      </c>
    </row>
    <row r="34" spans="5:7" x14ac:dyDescent="0.25">
      <c r="E34" t="s">
        <v>11</v>
      </c>
      <c r="F34">
        <v>9</v>
      </c>
      <c r="G34">
        <v>12</v>
      </c>
    </row>
    <row r="35" spans="5:7" x14ac:dyDescent="0.25">
      <c r="E35" t="s">
        <v>12</v>
      </c>
      <c r="F35">
        <v>11</v>
      </c>
      <c r="G35">
        <v>13</v>
      </c>
    </row>
    <row r="36" spans="5:7" x14ac:dyDescent="0.25">
      <c r="E36" t="s">
        <v>13</v>
      </c>
      <c r="F36">
        <v>7</v>
      </c>
      <c r="G36">
        <v>9</v>
      </c>
    </row>
    <row r="37" spans="5:7" x14ac:dyDescent="0.25">
      <c r="E37" t="s">
        <v>14</v>
      </c>
      <c r="F37">
        <v>5</v>
      </c>
      <c r="G37">
        <v>4</v>
      </c>
    </row>
    <row r="39" spans="5:7" x14ac:dyDescent="0.25">
      <c r="E39" t="s">
        <v>19</v>
      </c>
      <c r="F39">
        <f>SUM(F31:F37)</f>
        <v>49</v>
      </c>
      <c r="G39">
        <f>SUM(G31:G37)</f>
        <v>65</v>
      </c>
    </row>
  </sheetData>
  <mergeCells count="5">
    <mergeCell ref="E7:F7"/>
    <mergeCell ref="B6:C6"/>
    <mergeCell ref="D5:F5"/>
    <mergeCell ref="E6:F6"/>
    <mergeCell ref="I1:J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zoomScaleNormal="100" workbookViewId="0">
      <selection activeCell="E4" sqref="E4"/>
    </sheetView>
  </sheetViews>
  <sheetFormatPr defaultRowHeight="15" x14ac:dyDescent="0.25"/>
  <cols>
    <col min="1" max="1" width="14.140625" customWidth="1"/>
    <col min="2" max="3" width="20.42578125" customWidth="1"/>
    <col min="4" max="4" width="25.28515625" customWidth="1"/>
    <col min="5" max="5" width="31.5703125" customWidth="1"/>
    <col min="6" max="6" width="18.7109375" customWidth="1"/>
    <col min="7" max="7" width="24.28515625" customWidth="1"/>
    <col min="8" max="8" width="20.28515625" customWidth="1"/>
    <col min="9" max="9" width="15.85546875" customWidth="1"/>
    <col min="10" max="10" width="17.28515625" customWidth="1"/>
    <col min="11" max="11" width="17.42578125" customWidth="1"/>
    <col min="12" max="12" width="18.5703125" customWidth="1"/>
    <col min="13" max="13" width="13.140625" customWidth="1"/>
    <col min="14" max="14" width="17.42578125" customWidth="1"/>
    <col min="15" max="15" width="15.7109375" customWidth="1"/>
  </cols>
  <sheetData>
    <row r="1" spans="1:15" ht="18.75" x14ac:dyDescent="0.3">
      <c r="A1" s="4" t="s">
        <v>24</v>
      </c>
      <c r="B1" s="11" t="s">
        <v>46</v>
      </c>
      <c r="C1" s="11" t="s">
        <v>47</v>
      </c>
      <c r="D1" s="11" t="s">
        <v>48</v>
      </c>
      <c r="E1" s="11" t="s">
        <v>45</v>
      </c>
      <c r="F1" s="11" t="s">
        <v>44</v>
      </c>
      <c r="G1" s="11" t="s">
        <v>43</v>
      </c>
      <c r="H1" s="11" t="s">
        <v>42</v>
      </c>
      <c r="I1" s="11" t="s">
        <v>41</v>
      </c>
      <c r="J1" s="11" t="s">
        <v>40</v>
      </c>
      <c r="K1" s="11" t="s">
        <v>39</v>
      </c>
      <c r="L1" s="11" t="s">
        <v>38</v>
      </c>
      <c r="M1" s="11" t="s">
        <v>37</v>
      </c>
      <c r="N1" s="11" t="s">
        <v>36</v>
      </c>
      <c r="O1" s="11"/>
    </row>
    <row r="2" spans="1:15" x14ac:dyDescent="0.25">
      <c r="B2" t="s">
        <v>8</v>
      </c>
      <c r="C2" s="6">
        <f>C28</f>
        <v>25</v>
      </c>
      <c r="D2">
        <f>D28</f>
        <v>5</v>
      </c>
      <c r="E2">
        <f>C2*D2*0.01</f>
        <v>1.25</v>
      </c>
      <c r="F2">
        <f>'Data Entry'!F19</f>
        <v>4</v>
      </c>
      <c r="G2">
        <f>'Data Entry'!G19</f>
        <v>8</v>
      </c>
      <c r="H2" s="6">
        <f>C2*F2+E2*F2</f>
        <v>105</v>
      </c>
      <c r="I2" s="6">
        <f t="shared" ref="I2:I8" si="0">VLOOKUP(H2,Tax_and_Super_table,2,1)</f>
        <v>14.5</v>
      </c>
      <c r="J2">
        <f>I2*H2*0.01</f>
        <v>15.225</v>
      </c>
      <c r="K2" s="6">
        <f>H2-J2</f>
        <v>89.775000000000006</v>
      </c>
      <c r="L2">
        <f t="shared" ref="L2:L8" si="1">VLOOKUP(H2,Tax_and_Super_table,3,1)</f>
        <v>9</v>
      </c>
      <c r="M2">
        <f>H2*L2*0.01*F2</f>
        <v>37.800000000000004</v>
      </c>
      <c r="N2" s="6">
        <f>H2+M2</f>
        <v>142.80000000000001</v>
      </c>
      <c r="O2" s="6"/>
    </row>
    <row r="3" spans="1:15" x14ac:dyDescent="0.25">
      <c r="B3" t="s">
        <v>9</v>
      </c>
      <c r="C3" s="6">
        <f t="shared" ref="C3:D7" si="2">C29</f>
        <v>22</v>
      </c>
      <c r="D3">
        <f t="shared" si="2"/>
        <v>4</v>
      </c>
      <c r="E3">
        <f t="shared" ref="E3:E8" si="3">C3*D3*0.01</f>
        <v>0.88</v>
      </c>
      <c r="F3">
        <f>'Data Entry'!F20</f>
        <v>12</v>
      </c>
      <c r="G3">
        <f>'Data Entry'!G20</f>
        <v>7</v>
      </c>
      <c r="H3" s="6">
        <f t="shared" ref="H3:H8" si="4">C3*F3+E3*F3</f>
        <v>274.56</v>
      </c>
      <c r="I3" s="6">
        <f t="shared" si="0"/>
        <v>20.5</v>
      </c>
      <c r="J3">
        <f t="shared" ref="J3:J8" si="5">I3*H3*0.01</f>
        <v>56.284800000000004</v>
      </c>
      <c r="K3" s="6">
        <f t="shared" ref="K3:K8" si="6">H3-J3</f>
        <v>218.27519999999998</v>
      </c>
      <c r="L3">
        <f t="shared" si="1"/>
        <v>9</v>
      </c>
      <c r="M3">
        <f t="shared" ref="M3:M8" si="7">H3*L3*0.01*F3</f>
        <v>296.52480000000003</v>
      </c>
      <c r="N3" s="6">
        <f t="shared" ref="N3:N8" si="8">H3+M3</f>
        <v>571.08480000000009</v>
      </c>
      <c r="O3" s="6"/>
    </row>
    <row r="4" spans="1:15" x14ac:dyDescent="0.25">
      <c r="B4" t="s">
        <v>10</v>
      </c>
      <c r="C4" s="6">
        <f t="shared" si="2"/>
        <v>25</v>
      </c>
      <c r="D4">
        <f t="shared" si="2"/>
        <v>5</v>
      </c>
      <c r="E4">
        <f t="shared" si="3"/>
        <v>1.25</v>
      </c>
      <c r="F4">
        <f>'Data Entry'!F21</f>
        <v>6</v>
      </c>
      <c r="G4">
        <f>'Data Entry'!G21</f>
        <v>13</v>
      </c>
      <c r="H4" s="6">
        <f t="shared" si="4"/>
        <v>157.5</v>
      </c>
      <c r="I4" s="6">
        <f t="shared" si="0"/>
        <v>18.5</v>
      </c>
      <c r="J4">
        <f t="shared" si="5"/>
        <v>29.137499999999999</v>
      </c>
      <c r="K4" s="6">
        <f t="shared" si="6"/>
        <v>128.36250000000001</v>
      </c>
      <c r="L4">
        <f t="shared" si="1"/>
        <v>9</v>
      </c>
      <c r="M4">
        <f t="shared" si="7"/>
        <v>85.050000000000011</v>
      </c>
      <c r="N4" s="6">
        <f t="shared" si="8"/>
        <v>242.55</v>
      </c>
      <c r="O4" s="6"/>
    </row>
    <row r="5" spans="1:15" x14ac:dyDescent="0.25">
      <c r="B5" t="s">
        <v>11</v>
      </c>
      <c r="C5" s="6">
        <f t="shared" si="2"/>
        <v>18</v>
      </c>
      <c r="D5">
        <f t="shared" si="2"/>
        <v>3</v>
      </c>
      <c r="E5">
        <f t="shared" si="3"/>
        <v>0.54</v>
      </c>
      <c r="F5">
        <f>'Data Entry'!F22</f>
        <v>8</v>
      </c>
      <c r="G5">
        <f>'Data Entry'!G22</f>
        <v>12</v>
      </c>
      <c r="H5" s="6">
        <f t="shared" si="4"/>
        <v>148.32</v>
      </c>
      <c r="I5" s="6">
        <f t="shared" si="0"/>
        <v>17.5</v>
      </c>
      <c r="J5">
        <f t="shared" si="5"/>
        <v>25.956</v>
      </c>
      <c r="K5" s="6">
        <f t="shared" si="6"/>
        <v>122.36399999999999</v>
      </c>
      <c r="L5">
        <f t="shared" si="1"/>
        <v>9</v>
      </c>
      <c r="M5">
        <f t="shared" si="7"/>
        <v>106.79039999999999</v>
      </c>
      <c r="N5" s="6">
        <f t="shared" si="8"/>
        <v>255.11039999999997</v>
      </c>
      <c r="O5" s="6"/>
    </row>
    <row r="6" spans="1:15" x14ac:dyDescent="0.25">
      <c r="B6" t="s">
        <v>12</v>
      </c>
      <c r="C6" s="6">
        <f t="shared" ref="C6" si="9">C32</f>
        <v>18</v>
      </c>
      <c r="D6">
        <f t="shared" si="2"/>
        <v>3</v>
      </c>
      <c r="E6">
        <f t="shared" si="3"/>
        <v>0.54</v>
      </c>
      <c r="F6">
        <f>'Data Entry'!F23</f>
        <v>10</v>
      </c>
      <c r="G6">
        <f>'Data Entry'!G23</f>
        <v>4</v>
      </c>
      <c r="H6" s="6">
        <f t="shared" si="4"/>
        <v>185.4</v>
      </c>
      <c r="I6" s="6">
        <f t="shared" si="0"/>
        <v>20.5</v>
      </c>
      <c r="J6">
        <f t="shared" si="5"/>
        <v>38.007000000000005</v>
      </c>
      <c r="K6" s="6">
        <f t="shared" si="6"/>
        <v>147.393</v>
      </c>
      <c r="L6">
        <f t="shared" si="1"/>
        <v>9</v>
      </c>
      <c r="M6">
        <f t="shared" si="7"/>
        <v>166.86</v>
      </c>
      <c r="N6" s="6">
        <f t="shared" si="8"/>
        <v>352.26</v>
      </c>
      <c r="O6" s="6"/>
    </row>
    <row r="7" spans="1:15" x14ac:dyDescent="0.25">
      <c r="B7" t="s">
        <v>13</v>
      </c>
      <c r="C7" s="6">
        <f t="shared" ref="C7" si="10">C33</f>
        <v>25</v>
      </c>
      <c r="D7">
        <f t="shared" si="2"/>
        <v>5</v>
      </c>
      <c r="E7">
        <f t="shared" si="3"/>
        <v>1.25</v>
      </c>
      <c r="F7">
        <f>'Data Entry'!F24</f>
        <v>7</v>
      </c>
      <c r="G7">
        <f>'Data Entry'!G24</f>
        <v>11</v>
      </c>
      <c r="H7" s="6">
        <f t="shared" si="4"/>
        <v>183.75</v>
      </c>
      <c r="I7" s="6">
        <f t="shared" si="0"/>
        <v>20.5</v>
      </c>
      <c r="J7">
        <f t="shared" si="5"/>
        <v>37.668750000000003</v>
      </c>
      <c r="K7" s="6">
        <f t="shared" si="6"/>
        <v>146.08125000000001</v>
      </c>
      <c r="L7">
        <f t="shared" si="1"/>
        <v>9</v>
      </c>
      <c r="M7">
        <f t="shared" si="7"/>
        <v>115.76250000000002</v>
      </c>
      <c r="N7" s="6">
        <f t="shared" si="8"/>
        <v>299.51250000000005</v>
      </c>
      <c r="O7" s="6"/>
    </row>
    <row r="8" spans="1:15" x14ac:dyDescent="0.25">
      <c r="B8" t="s">
        <v>14</v>
      </c>
      <c r="C8" s="6">
        <f t="shared" ref="C8" si="11">C34</f>
        <v>22</v>
      </c>
      <c r="D8">
        <f t="shared" ref="D8" si="12">D34</f>
        <v>4</v>
      </c>
      <c r="E8">
        <f t="shared" si="3"/>
        <v>0.88</v>
      </c>
      <c r="F8">
        <f>'Data Entry'!F25</f>
        <v>8</v>
      </c>
      <c r="G8">
        <f>'Data Entry'!G25</f>
        <v>6</v>
      </c>
      <c r="H8" s="6">
        <f t="shared" si="4"/>
        <v>183.04</v>
      </c>
      <c r="I8" s="6">
        <f t="shared" si="0"/>
        <v>20.5</v>
      </c>
      <c r="J8">
        <f t="shared" si="5"/>
        <v>37.523199999999996</v>
      </c>
      <c r="K8" s="6">
        <f t="shared" si="6"/>
        <v>145.51679999999999</v>
      </c>
      <c r="L8">
        <f t="shared" si="1"/>
        <v>9</v>
      </c>
      <c r="M8">
        <f t="shared" si="7"/>
        <v>131.78879999999998</v>
      </c>
      <c r="N8" s="6">
        <f t="shared" si="8"/>
        <v>314.8288</v>
      </c>
      <c r="O8" s="6"/>
    </row>
    <row r="10" spans="1:15" ht="18.75" x14ac:dyDescent="0.25">
      <c r="B10" s="10" t="s">
        <v>19</v>
      </c>
      <c r="C10" s="9">
        <f>SUM(C2:C8)</f>
        <v>155</v>
      </c>
      <c r="D10" s="9">
        <f t="shared" ref="D10:O10" si="13">SUM(D2:D8)</f>
        <v>29</v>
      </c>
      <c r="E10" s="9">
        <f t="shared" si="13"/>
        <v>6.59</v>
      </c>
      <c r="F10" s="9">
        <f t="shared" si="13"/>
        <v>55</v>
      </c>
      <c r="G10" s="9">
        <f t="shared" si="13"/>
        <v>61</v>
      </c>
      <c r="H10" s="9">
        <f t="shared" si="13"/>
        <v>1237.5699999999997</v>
      </c>
      <c r="I10" s="9">
        <f t="shared" si="13"/>
        <v>132.5</v>
      </c>
      <c r="J10" s="9">
        <f t="shared" si="13"/>
        <v>239.80224999999999</v>
      </c>
      <c r="K10" s="9">
        <f t="shared" si="13"/>
        <v>997.76775000000009</v>
      </c>
      <c r="L10" s="9">
        <f t="shared" si="13"/>
        <v>63</v>
      </c>
      <c r="M10" s="9">
        <f t="shared" si="13"/>
        <v>940.57650000000012</v>
      </c>
      <c r="N10" s="9">
        <f t="shared" si="13"/>
        <v>2178.1464999999998</v>
      </c>
      <c r="O10" s="9"/>
    </row>
    <row r="13" spans="1:15" ht="18.75" x14ac:dyDescent="0.3">
      <c r="A13" s="4" t="s">
        <v>23</v>
      </c>
      <c r="B13" s="11" t="s">
        <v>46</v>
      </c>
      <c r="C13" s="11" t="s">
        <v>47</v>
      </c>
      <c r="D13" s="11" t="s">
        <v>48</v>
      </c>
      <c r="E13" s="11" t="s">
        <v>45</v>
      </c>
      <c r="F13" s="11" t="s">
        <v>44</v>
      </c>
      <c r="G13" s="11" t="s">
        <v>43</v>
      </c>
      <c r="H13" s="11" t="s">
        <v>42</v>
      </c>
      <c r="I13" s="11" t="s">
        <v>41</v>
      </c>
      <c r="J13" s="11" t="s">
        <v>40</v>
      </c>
      <c r="K13" s="11" t="s">
        <v>39</v>
      </c>
      <c r="L13" s="11" t="s">
        <v>38</v>
      </c>
      <c r="M13" s="11" t="s">
        <v>37</v>
      </c>
      <c r="N13" s="11" t="s">
        <v>49</v>
      </c>
    </row>
    <row r="14" spans="1:15" x14ac:dyDescent="0.25">
      <c r="B14" t="s">
        <v>8</v>
      </c>
      <c r="C14" s="6">
        <f>C28</f>
        <v>25</v>
      </c>
      <c r="D14">
        <f>D28</f>
        <v>5</v>
      </c>
      <c r="E14">
        <f>C14*D14*0.01</f>
        <v>1.25</v>
      </c>
      <c r="F14">
        <f>'Data Entry'!F31</f>
        <v>6</v>
      </c>
      <c r="G14">
        <f>'Data Entry'!G31</f>
        <v>11</v>
      </c>
      <c r="H14" s="6">
        <f>C14*F14+E14*F14</f>
        <v>157.5</v>
      </c>
      <c r="I14" s="6">
        <f t="shared" ref="I14:I20" si="14">VLOOKUP(H14,Tax_and_Super_table,2,1)</f>
        <v>18.5</v>
      </c>
      <c r="J14">
        <f>I14*H14*0.01</f>
        <v>29.137499999999999</v>
      </c>
      <c r="K14" s="6">
        <f>H14-J14</f>
        <v>128.36250000000001</v>
      </c>
      <c r="L14">
        <f t="shared" ref="L14:L20" si="15">VLOOKUP(H14,Tax_and_Super_table,3,1)</f>
        <v>9</v>
      </c>
      <c r="M14">
        <f>L14*0.01*J14</f>
        <v>2.6223749999999999</v>
      </c>
      <c r="N14" s="6">
        <f>H14+M14</f>
        <v>160.12237500000001</v>
      </c>
    </row>
    <row r="15" spans="1:15" x14ac:dyDescent="0.25">
      <c r="B15" t="s">
        <v>9</v>
      </c>
      <c r="C15" s="6">
        <f t="shared" ref="C15:D20" si="16">C29</f>
        <v>22</v>
      </c>
      <c r="D15">
        <f t="shared" si="16"/>
        <v>4</v>
      </c>
      <c r="E15">
        <f t="shared" ref="E15:E20" si="17">C15*D15*0.01</f>
        <v>0.88</v>
      </c>
      <c r="F15">
        <f>'Data Entry'!F32</f>
        <v>7</v>
      </c>
      <c r="G15">
        <f>'Data Entry'!G32</f>
        <v>10</v>
      </c>
      <c r="H15" s="6">
        <f t="shared" ref="H15:H20" si="18">C15*F15+E15*F15</f>
        <v>160.16</v>
      </c>
      <c r="I15" s="6">
        <f t="shared" si="14"/>
        <v>19</v>
      </c>
      <c r="J15">
        <f t="shared" ref="J15:J20" si="19">I15*H15*0.01</f>
        <v>30.430399999999999</v>
      </c>
      <c r="K15" s="6">
        <f t="shared" ref="K15:K20" si="20">H15-J15</f>
        <v>129.7296</v>
      </c>
      <c r="L15">
        <f t="shared" si="15"/>
        <v>9</v>
      </c>
      <c r="M15">
        <f t="shared" ref="M15:M20" si="21">L15*0.01*J15</f>
        <v>2.7387359999999998</v>
      </c>
      <c r="N15" s="6">
        <f t="shared" ref="N15:N20" si="22">H15+M15</f>
        <v>162.89873599999999</v>
      </c>
    </row>
    <row r="16" spans="1:15" x14ac:dyDescent="0.25">
      <c r="B16" t="s">
        <v>10</v>
      </c>
      <c r="C16" s="6">
        <f t="shared" si="16"/>
        <v>25</v>
      </c>
      <c r="D16">
        <f t="shared" si="16"/>
        <v>5</v>
      </c>
      <c r="E16">
        <f t="shared" si="17"/>
        <v>1.25</v>
      </c>
      <c r="F16">
        <f>'Data Entry'!F33</f>
        <v>4</v>
      </c>
      <c r="G16">
        <f>'Data Entry'!G33</f>
        <v>6</v>
      </c>
      <c r="H16" s="6">
        <f t="shared" si="18"/>
        <v>105</v>
      </c>
      <c r="I16" s="6">
        <f t="shared" si="14"/>
        <v>14.5</v>
      </c>
      <c r="J16">
        <f t="shared" si="19"/>
        <v>15.225</v>
      </c>
      <c r="K16" s="6">
        <f t="shared" si="20"/>
        <v>89.775000000000006</v>
      </c>
      <c r="L16">
        <f t="shared" si="15"/>
        <v>9</v>
      </c>
      <c r="M16">
        <f t="shared" si="21"/>
        <v>1.37025</v>
      </c>
      <c r="N16" s="6">
        <f t="shared" si="22"/>
        <v>106.37025</v>
      </c>
    </row>
    <row r="17" spans="2:14" x14ac:dyDescent="0.25">
      <c r="B17" t="s">
        <v>11</v>
      </c>
      <c r="C17" s="6">
        <f t="shared" si="16"/>
        <v>18</v>
      </c>
      <c r="D17">
        <f t="shared" si="16"/>
        <v>3</v>
      </c>
      <c r="E17">
        <f t="shared" si="17"/>
        <v>0.54</v>
      </c>
      <c r="F17">
        <f>'Data Entry'!F34</f>
        <v>9</v>
      </c>
      <c r="G17">
        <f>'Data Entry'!G34</f>
        <v>12</v>
      </c>
      <c r="H17" s="6">
        <f t="shared" si="18"/>
        <v>166.86</v>
      </c>
      <c r="I17" s="6">
        <f t="shared" si="14"/>
        <v>19.5</v>
      </c>
      <c r="J17">
        <f t="shared" si="19"/>
        <v>32.537700000000008</v>
      </c>
      <c r="K17" s="6">
        <f t="shared" si="20"/>
        <v>134.32230000000001</v>
      </c>
      <c r="L17">
        <f t="shared" si="15"/>
        <v>9</v>
      </c>
      <c r="M17">
        <f t="shared" si="21"/>
        <v>2.9283930000000007</v>
      </c>
      <c r="N17" s="6">
        <f t="shared" si="22"/>
        <v>169.78839300000001</v>
      </c>
    </row>
    <row r="18" spans="2:14" x14ac:dyDescent="0.25">
      <c r="B18" t="s">
        <v>12</v>
      </c>
      <c r="C18" s="6">
        <f t="shared" si="16"/>
        <v>18</v>
      </c>
      <c r="D18">
        <f t="shared" si="16"/>
        <v>3</v>
      </c>
      <c r="E18">
        <f t="shared" si="17"/>
        <v>0.54</v>
      </c>
      <c r="F18">
        <f>'Data Entry'!F35</f>
        <v>11</v>
      </c>
      <c r="G18">
        <f>'Data Entry'!G35</f>
        <v>13</v>
      </c>
      <c r="H18" s="6">
        <f t="shared" si="18"/>
        <v>203.94</v>
      </c>
      <c r="I18" s="6">
        <f t="shared" si="14"/>
        <v>20.5</v>
      </c>
      <c r="J18">
        <f t="shared" si="19"/>
        <v>41.807699999999997</v>
      </c>
      <c r="K18" s="6">
        <f t="shared" si="20"/>
        <v>162.13229999999999</v>
      </c>
      <c r="L18">
        <f t="shared" si="15"/>
        <v>9</v>
      </c>
      <c r="M18">
        <f t="shared" si="21"/>
        <v>3.7626929999999996</v>
      </c>
      <c r="N18" s="6">
        <f t="shared" si="22"/>
        <v>207.70269300000001</v>
      </c>
    </row>
    <row r="19" spans="2:14" x14ac:dyDescent="0.25">
      <c r="B19" t="s">
        <v>13</v>
      </c>
      <c r="C19" s="6">
        <f t="shared" si="16"/>
        <v>25</v>
      </c>
      <c r="D19">
        <f t="shared" si="16"/>
        <v>5</v>
      </c>
      <c r="E19">
        <f t="shared" si="17"/>
        <v>1.25</v>
      </c>
      <c r="F19">
        <f>'Data Entry'!F36</f>
        <v>7</v>
      </c>
      <c r="G19">
        <f>'Data Entry'!G36</f>
        <v>9</v>
      </c>
      <c r="H19" s="6">
        <f t="shared" si="18"/>
        <v>183.75</v>
      </c>
      <c r="I19" s="6">
        <f t="shared" si="14"/>
        <v>20.5</v>
      </c>
      <c r="J19">
        <f t="shared" si="19"/>
        <v>37.668750000000003</v>
      </c>
      <c r="K19" s="6">
        <f t="shared" si="20"/>
        <v>146.08125000000001</v>
      </c>
      <c r="L19">
        <f t="shared" si="15"/>
        <v>9</v>
      </c>
      <c r="M19">
        <f t="shared" si="21"/>
        <v>3.3901875000000001</v>
      </c>
      <c r="N19" s="6">
        <f t="shared" si="22"/>
        <v>187.1401875</v>
      </c>
    </row>
    <row r="20" spans="2:14" x14ac:dyDescent="0.25">
      <c r="B20" t="s">
        <v>14</v>
      </c>
      <c r="C20" s="6">
        <f t="shared" si="16"/>
        <v>22</v>
      </c>
      <c r="D20">
        <f t="shared" si="16"/>
        <v>4</v>
      </c>
      <c r="E20">
        <f t="shared" si="17"/>
        <v>0.88</v>
      </c>
      <c r="F20">
        <f>'Data Entry'!F37</f>
        <v>5</v>
      </c>
      <c r="G20">
        <f>'Data Entry'!G37</f>
        <v>4</v>
      </c>
      <c r="H20" s="6">
        <f t="shared" si="18"/>
        <v>114.4</v>
      </c>
      <c r="I20" s="6">
        <f t="shared" si="14"/>
        <v>14.5</v>
      </c>
      <c r="J20">
        <f t="shared" si="19"/>
        <v>16.588000000000001</v>
      </c>
      <c r="K20" s="6">
        <f t="shared" si="20"/>
        <v>97.812000000000012</v>
      </c>
      <c r="L20">
        <f t="shared" si="15"/>
        <v>9</v>
      </c>
      <c r="M20">
        <f t="shared" si="21"/>
        <v>1.49292</v>
      </c>
      <c r="N20" s="6">
        <f t="shared" si="22"/>
        <v>115.89292</v>
      </c>
    </row>
    <row r="22" spans="2:14" ht="18.75" x14ac:dyDescent="0.25">
      <c r="B22" s="10" t="s">
        <v>19</v>
      </c>
      <c r="C22" s="9">
        <f>SUM(C14:C20)</f>
        <v>155</v>
      </c>
      <c r="D22" s="9">
        <f t="shared" ref="D22:N22" si="23">SUM(D14:D20)</f>
        <v>29</v>
      </c>
      <c r="E22" s="9">
        <f t="shared" si="23"/>
        <v>6.59</v>
      </c>
      <c r="F22" s="9">
        <f t="shared" si="23"/>
        <v>49</v>
      </c>
      <c r="G22" s="9">
        <f t="shared" si="23"/>
        <v>65</v>
      </c>
      <c r="H22" s="9">
        <f t="shared" si="23"/>
        <v>1091.6100000000001</v>
      </c>
      <c r="I22" s="9">
        <f t="shared" si="23"/>
        <v>127</v>
      </c>
      <c r="J22" s="9">
        <f t="shared" si="23"/>
        <v>203.39505</v>
      </c>
      <c r="K22" s="9">
        <f t="shared" si="23"/>
        <v>888.21495000000016</v>
      </c>
      <c r="L22" s="9">
        <f t="shared" si="23"/>
        <v>63</v>
      </c>
      <c r="M22" s="9">
        <f t="shared" si="23"/>
        <v>18.3055545</v>
      </c>
      <c r="N22" s="9">
        <f t="shared" si="23"/>
        <v>1109.9155544999999</v>
      </c>
    </row>
    <row r="27" spans="2:14" ht="18.75" x14ac:dyDescent="0.3">
      <c r="B27" s="5" t="s">
        <v>7</v>
      </c>
      <c r="C27" s="5" t="s">
        <v>15</v>
      </c>
      <c r="D27" s="8" t="s">
        <v>16</v>
      </c>
      <c r="F27" s="8" t="s">
        <v>20</v>
      </c>
      <c r="G27" s="8" t="s">
        <v>21</v>
      </c>
      <c r="H27" s="8" t="s">
        <v>22</v>
      </c>
    </row>
    <row r="28" spans="2:14" x14ac:dyDescent="0.25">
      <c r="B28" t="s">
        <v>8</v>
      </c>
      <c r="C28" s="6">
        <v>25</v>
      </c>
      <c r="D28">
        <v>5</v>
      </c>
      <c r="F28" s="6">
        <v>0</v>
      </c>
      <c r="G28">
        <v>14.5</v>
      </c>
      <c r="H28">
        <v>9</v>
      </c>
    </row>
    <row r="29" spans="2:14" x14ac:dyDescent="0.25">
      <c r="B29" t="s">
        <v>9</v>
      </c>
      <c r="C29" s="6">
        <v>22</v>
      </c>
      <c r="D29">
        <v>4</v>
      </c>
      <c r="F29" s="6">
        <v>120</v>
      </c>
      <c r="G29">
        <v>15</v>
      </c>
      <c r="H29">
        <v>9</v>
      </c>
    </row>
    <row r="30" spans="2:14" x14ac:dyDescent="0.25">
      <c r="B30" t="s">
        <v>10</v>
      </c>
      <c r="C30" s="6">
        <v>25</v>
      </c>
      <c r="D30">
        <v>5</v>
      </c>
      <c r="F30" s="6">
        <v>125</v>
      </c>
      <c r="G30">
        <v>15.5</v>
      </c>
      <c r="H30">
        <v>9</v>
      </c>
    </row>
    <row r="31" spans="2:14" x14ac:dyDescent="0.25">
      <c r="B31" t="s">
        <v>11</v>
      </c>
      <c r="C31" s="6">
        <v>18</v>
      </c>
      <c r="D31">
        <v>3</v>
      </c>
      <c r="F31" s="6">
        <v>130</v>
      </c>
      <c r="G31">
        <v>16</v>
      </c>
      <c r="H31">
        <v>9</v>
      </c>
    </row>
    <row r="32" spans="2:14" x14ac:dyDescent="0.25">
      <c r="B32" t="s">
        <v>12</v>
      </c>
      <c r="C32" s="6">
        <v>18</v>
      </c>
      <c r="D32">
        <v>3</v>
      </c>
      <c r="F32" s="6">
        <v>135</v>
      </c>
      <c r="G32">
        <v>16.5</v>
      </c>
      <c r="H32">
        <v>9</v>
      </c>
    </row>
    <row r="33" spans="2:8" x14ac:dyDescent="0.25">
      <c r="B33" t="s">
        <v>13</v>
      </c>
      <c r="C33" s="6">
        <v>25</v>
      </c>
      <c r="D33">
        <v>5</v>
      </c>
      <c r="F33" s="6">
        <v>140</v>
      </c>
      <c r="G33">
        <v>17</v>
      </c>
      <c r="H33">
        <v>9</v>
      </c>
    </row>
    <row r="34" spans="2:8" x14ac:dyDescent="0.25">
      <c r="B34" t="s">
        <v>14</v>
      </c>
      <c r="C34" s="6">
        <v>22</v>
      </c>
      <c r="D34">
        <v>4</v>
      </c>
      <c r="F34" s="6">
        <v>145</v>
      </c>
      <c r="G34">
        <v>17.5</v>
      </c>
      <c r="H34">
        <v>9</v>
      </c>
    </row>
    <row r="35" spans="2:8" x14ac:dyDescent="0.25">
      <c r="F35" s="6">
        <v>150</v>
      </c>
      <c r="G35">
        <v>18</v>
      </c>
      <c r="H35">
        <v>9</v>
      </c>
    </row>
    <row r="36" spans="2:8" x14ac:dyDescent="0.25">
      <c r="F36" s="6">
        <v>155</v>
      </c>
      <c r="G36">
        <v>18.5</v>
      </c>
      <c r="H36">
        <v>9</v>
      </c>
    </row>
    <row r="37" spans="2:8" x14ac:dyDescent="0.25">
      <c r="F37" s="6">
        <v>160</v>
      </c>
      <c r="G37">
        <v>19</v>
      </c>
      <c r="H37">
        <v>9</v>
      </c>
    </row>
    <row r="38" spans="2:8" x14ac:dyDescent="0.25">
      <c r="F38" s="6">
        <v>165</v>
      </c>
      <c r="G38">
        <v>19.5</v>
      </c>
      <c r="H38">
        <v>9</v>
      </c>
    </row>
    <row r="39" spans="2:8" x14ac:dyDescent="0.25">
      <c r="F39" s="6">
        <v>170</v>
      </c>
      <c r="G39">
        <v>20</v>
      </c>
      <c r="H39">
        <v>9</v>
      </c>
    </row>
    <row r="40" spans="2:8" x14ac:dyDescent="0.25">
      <c r="F40" s="6">
        <v>175</v>
      </c>
      <c r="G40">
        <v>20.5</v>
      </c>
      <c r="H40">
        <v>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D17" sqref="D17"/>
    </sheetView>
  </sheetViews>
  <sheetFormatPr defaultRowHeight="15" x14ac:dyDescent="0.25"/>
  <cols>
    <col min="1" max="1" width="14.85546875" customWidth="1"/>
    <col min="2" max="2" width="17.85546875" customWidth="1"/>
    <col min="3" max="3" width="15.42578125" customWidth="1"/>
    <col min="4" max="4" width="21.140625" customWidth="1"/>
    <col min="5" max="5" width="14.28515625" customWidth="1"/>
    <col min="6" max="6" width="16.5703125" customWidth="1"/>
    <col min="7" max="7" width="13.85546875" customWidth="1"/>
  </cols>
  <sheetData>
    <row r="1" spans="1:13" ht="15" customHeight="1" thickBot="1" x14ac:dyDescent="0.3">
      <c r="D1" s="18" t="s">
        <v>51</v>
      </c>
      <c r="E1" s="18"/>
      <c r="H1" s="17"/>
      <c r="I1" s="17"/>
      <c r="J1" s="17"/>
      <c r="K1" s="17"/>
      <c r="L1" s="17"/>
      <c r="M1" s="17"/>
    </row>
    <row r="2" spans="1:13" ht="15" customHeight="1" thickTop="1" thickBot="1" x14ac:dyDescent="0.3">
      <c r="D2" s="18"/>
      <c r="E2" s="18"/>
      <c r="H2" s="17"/>
      <c r="I2" s="17"/>
      <c r="J2" s="17"/>
      <c r="K2" s="17"/>
      <c r="L2" s="17"/>
      <c r="M2" s="17"/>
    </row>
    <row r="3" spans="1:13" ht="15" customHeight="1" thickTop="1" thickBot="1" x14ac:dyDescent="0.3">
      <c r="D3" s="18"/>
      <c r="E3" s="18"/>
      <c r="H3" s="17"/>
      <c r="I3" s="17"/>
      <c r="J3" s="17"/>
      <c r="K3" s="17"/>
      <c r="L3" s="17"/>
      <c r="M3" s="17"/>
    </row>
    <row r="4" spans="1:13" ht="15.75" thickTop="1" x14ac:dyDescent="0.25"/>
    <row r="6" spans="1:13" ht="18.75" x14ac:dyDescent="0.25">
      <c r="A6" s="16"/>
      <c r="B6" s="8" t="s">
        <v>32</v>
      </c>
      <c r="C6" s="8" t="s">
        <v>33</v>
      </c>
      <c r="D6" s="8" t="s">
        <v>34</v>
      </c>
      <c r="E6" s="8" t="s">
        <v>36</v>
      </c>
      <c r="F6" s="8" t="s">
        <v>35</v>
      </c>
      <c r="G6" s="8" t="s">
        <v>50</v>
      </c>
    </row>
    <row r="7" spans="1:13" x14ac:dyDescent="0.25">
      <c r="B7" t="str">
        <f>'Data Entry'!L13</f>
        <v>Catherine Harris</v>
      </c>
      <c r="C7">
        <f>2000</f>
        <v>2000</v>
      </c>
      <c r="D7">
        <f>5*'Data Entry'!M13</f>
        <v>165</v>
      </c>
      <c r="E7" s="6">
        <f>'Details for Employees'!$N$10</f>
        <v>2178.1464999999998</v>
      </c>
      <c r="F7">
        <f>SUM(C7:E7)*0.5</f>
        <v>2171.5732499999999</v>
      </c>
      <c r="G7">
        <f>SUM(C7:F7)</f>
        <v>6514.7197500000002</v>
      </c>
    </row>
    <row r="8" spans="1:13" x14ac:dyDescent="0.25">
      <c r="B8" t="str">
        <f>'Data Entry'!L14</f>
        <v>Adrian Smith</v>
      </c>
      <c r="C8">
        <f>2000</f>
        <v>2000</v>
      </c>
      <c r="D8">
        <f>5*'Data Entry'!M14</f>
        <v>80</v>
      </c>
      <c r="E8" s="6">
        <f>'Details for Employees'!$N$10</f>
        <v>2178.1464999999998</v>
      </c>
      <c r="F8">
        <f t="shared" ref="F8:F11" si="0">SUM(C8:E8)*0.5</f>
        <v>2129.0732499999999</v>
      </c>
      <c r="G8">
        <f t="shared" ref="G8:G11" si="1">SUM(C8:F8)</f>
        <v>6387.2197500000002</v>
      </c>
    </row>
    <row r="9" spans="1:13" x14ac:dyDescent="0.25">
      <c r="B9" t="str">
        <f>'Data Entry'!L15</f>
        <v>Nadia White</v>
      </c>
      <c r="C9">
        <f>2000</f>
        <v>2000</v>
      </c>
      <c r="D9">
        <f>5*'Data Entry'!M15</f>
        <v>185</v>
      </c>
      <c r="E9" s="6">
        <f>'Details for Employees'!$N$10</f>
        <v>2178.1464999999998</v>
      </c>
      <c r="F9">
        <f t="shared" si="0"/>
        <v>2181.5732499999999</v>
      </c>
      <c r="G9">
        <f t="shared" si="1"/>
        <v>6544.7197500000002</v>
      </c>
    </row>
    <row r="10" spans="1:13" x14ac:dyDescent="0.25">
      <c r="B10" t="str">
        <f>'Data Entry'!L16</f>
        <v>Lola Campbell</v>
      </c>
      <c r="C10">
        <f>2000</f>
        <v>2000</v>
      </c>
      <c r="D10">
        <f>5*'Data Entry'!M16</f>
        <v>140</v>
      </c>
      <c r="E10" s="6">
        <f>'Details for Employees'!$N$10</f>
        <v>2178.1464999999998</v>
      </c>
      <c r="F10">
        <f t="shared" si="0"/>
        <v>2159.0732499999999</v>
      </c>
      <c r="G10">
        <f t="shared" si="1"/>
        <v>6477.2197500000002</v>
      </c>
    </row>
    <row r="11" spans="1:13" x14ac:dyDescent="0.25">
      <c r="B11" t="str">
        <f>'Data Entry'!L17</f>
        <v>Dominic Edward</v>
      </c>
      <c r="C11">
        <f>2000</f>
        <v>2000</v>
      </c>
      <c r="D11">
        <f>5*'Data Entry'!M17</f>
        <v>60</v>
      </c>
      <c r="E11" s="6">
        <f>'Details for Employees'!$N$10</f>
        <v>2178.1464999999998</v>
      </c>
      <c r="F11">
        <f t="shared" si="0"/>
        <v>2119.0732499999999</v>
      </c>
      <c r="G11">
        <f t="shared" si="1"/>
        <v>6357.2197500000002</v>
      </c>
    </row>
    <row r="13" spans="1:13" x14ac:dyDescent="0.25">
      <c r="A13" s="16"/>
      <c r="B13" s="16" t="s">
        <v>50</v>
      </c>
      <c r="C13" s="16">
        <f>SUM(C7:C11)</f>
        <v>10000</v>
      </c>
      <c r="D13" s="16">
        <f t="shared" ref="D13:G13" si="2">SUM(D7:D11)</f>
        <v>630</v>
      </c>
      <c r="E13" s="16">
        <f t="shared" si="2"/>
        <v>10890.732499999998</v>
      </c>
      <c r="F13" s="16">
        <f t="shared" si="2"/>
        <v>10760.366249999999</v>
      </c>
      <c r="G13" s="16">
        <f t="shared" si="2"/>
        <v>32281.098750000001</v>
      </c>
    </row>
    <row r="14" spans="1:13" ht="18.75" x14ac:dyDescent="0.25">
      <c r="B14" s="8"/>
      <c r="C14" s="8"/>
      <c r="D14" s="8"/>
      <c r="E14" s="8"/>
      <c r="F14" s="8"/>
      <c r="G14" s="8"/>
    </row>
  </sheetData>
  <mergeCells count="1">
    <mergeCell ref="D1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3"/>
  <sheetViews>
    <sheetView workbookViewId="0">
      <selection activeCell="F23" sqref="F23"/>
    </sheetView>
  </sheetViews>
  <sheetFormatPr defaultRowHeight="15" x14ac:dyDescent="0.25"/>
  <cols>
    <col min="2" max="2" width="19.7109375" customWidth="1"/>
    <col min="3" max="3" width="31.42578125" customWidth="1"/>
    <col min="4" max="4" width="19.42578125" customWidth="1"/>
  </cols>
  <sheetData>
    <row r="1" spans="2:4" ht="15.75" thickBot="1" x14ac:dyDescent="0.3">
      <c r="C1" s="19" t="s">
        <v>53</v>
      </c>
    </row>
    <row r="2" spans="2:4" ht="16.5" thickTop="1" thickBot="1" x14ac:dyDescent="0.3">
      <c r="C2" s="19"/>
    </row>
    <row r="3" spans="2:4" ht="16.5" thickTop="1" thickBot="1" x14ac:dyDescent="0.3">
      <c r="C3" s="19"/>
    </row>
    <row r="4" spans="2:4" ht="15.75" thickTop="1" x14ac:dyDescent="0.25"/>
    <row r="6" spans="2:4" ht="18.75" x14ac:dyDescent="0.3">
      <c r="B6" s="5" t="s">
        <v>25</v>
      </c>
      <c r="C6" s="5" t="s">
        <v>52</v>
      </c>
      <c r="D6" s="5" t="s">
        <v>49</v>
      </c>
    </row>
    <row r="7" spans="2:4" x14ac:dyDescent="0.25">
      <c r="B7" t="str">
        <f>'Data Entry'!L13</f>
        <v>Catherine Harris</v>
      </c>
      <c r="C7">
        <f>'Data Entry'!M13</f>
        <v>33</v>
      </c>
      <c r="D7">
        <f>'Breakdown of All Cost'!G7</f>
        <v>6514.7197500000002</v>
      </c>
    </row>
    <row r="8" spans="2:4" x14ac:dyDescent="0.25">
      <c r="B8" t="str">
        <f>'Data Entry'!L14</f>
        <v>Adrian Smith</v>
      </c>
      <c r="C8">
        <f>'Data Entry'!M14</f>
        <v>16</v>
      </c>
      <c r="D8">
        <f>'Breakdown of All Cost'!G8</f>
        <v>6387.2197500000002</v>
      </c>
    </row>
    <row r="9" spans="2:4" x14ac:dyDescent="0.25">
      <c r="B9" t="str">
        <f>'Data Entry'!L15</f>
        <v>Nadia White</v>
      </c>
      <c r="C9">
        <f>'Data Entry'!M15</f>
        <v>37</v>
      </c>
      <c r="D9">
        <f>'Breakdown of All Cost'!G9</f>
        <v>6544.7197500000002</v>
      </c>
    </row>
    <row r="10" spans="2:4" x14ac:dyDescent="0.25">
      <c r="B10" t="str">
        <f>'Data Entry'!L16</f>
        <v>Lola Campbell</v>
      </c>
      <c r="C10">
        <f>'Data Entry'!M16</f>
        <v>28</v>
      </c>
      <c r="D10">
        <f>'Breakdown of All Cost'!G10</f>
        <v>6477.2197500000002</v>
      </c>
    </row>
    <row r="11" spans="2:4" x14ac:dyDescent="0.25">
      <c r="B11" t="str">
        <f>'Data Entry'!L17</f>
        <v>Dominic Edward</v>
      </c>
      <c r="C11">
        <f>'Data Entry'!M17</f>
        <v>12</v>
      </c>
      <c r="D11">
        <f>'Breakdown of All Cost'!G11</f>
        <v>6357.2197500000002</v>
      </c>
    </row>
    <row r="13" spans="2:4" x14ac:dyDescent="0.25">
      <c r="B13" s="4" t="s">
        <v>50</v>
      </c>
      <c r="C13" s="4">
        <f>SUM(C7:C11)</f>
        <v>126</v>
      </c>
      <c r="D13" s="4">
        <f>SUM(D7:D11)</f>
        <v>32281.098750000001</v>
      </c>
    </row>
  </sheetData>
  <mergeCells count="1">
    <mergeCell ref="C1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7" sqref="K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Homepage</vt:lpstr>
      <vt:lpstr>Data Entry</vt:lpstr>
      <vt:lpstr>Details for Employees</vt:lpstr>
      <vt:lpstr>Breakdown of All Cost</vt:lpstr>
      <vt:lpstr>Client Invoice</vt:lpstr>
      <vt:lpstr>Pie Chart</vt:lpstr>
      <vt:lpstr>Staff_Finance_Table_1</vt:lpstr>
      <vt:lpstr>Staff_Table</vt:lpstr>
      <vt:lpstr>Tax_and_Super_table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2015-07-21T04:59:20Z</dcterms:modified>
</cp:coreProperties>
</file>